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l\Desktop\"/>
    </mc:Choice>
  </mc:AlternateContent>
  <xr:revisionPtr revIDLastSave="0" documentId="8_{E87D0170-2A21-4260-A993-BB3816B7F11E}" xr6:coauthVersionLast="45" xr6:coauthVersionMax="45" xr10:uidLastSave="{00000000-0000-0000-0000-000000000000}"/>
  <bookViews>
    <workbookView xWindow="-855" yWindow="1965" windowWidth="21600" windowHeight="11385" activeTab="1" xr2:uid="{00000000-000D-0000-FFFF-FFFF00000000}"/>
  </bookViews>
  <sheets>
    <sheet name="KrycíList" sheetId="1" r:id="rId1"/>
    <sheet name="Rozpočet" sheetId="3" r:id="rId2"/>
  </sheets>
  <definedNames>
    <definedName name="__MAIN__">Rozpočet!$A$2:$AC$17</definedName>
    <definedName name="__MAIN__Rek">#REF!</definedName>
    <definedName name="__MAIN1__">KrycíList!$A$1:$L$52</definedName>
    <definedName name="__MvymF__">Rozpočet!#REF!</definedName>
    <definedName name="__OobjF__">Rozpočet!$A$8:$AC$17</definedName>
    <definedName name="__OobjF__Rek">#REF!</definedName>
    <definedName name="__OoddF__">Rozpočet!$A$10:$AC$15</definedName>
    <definedName name="__OoddF__Rek">#REF!</definedName>
    <definedName name="__OradF__">Rozpočet!#REF!</definedName>
    <definedName name="Excel_BuiltIn_Print_Titles_3_1">Rozpočet!$A$2:$IS$8</definedName>
    <definedName name="_xlnm.Print_Titles" localSheetId="1">Rozpočet!$2:$8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3" l="1"/>
  <c r="H13" i="3"/>
  <c r="K13" i="3" s="1"/>
  <c r="H15" i="3"/>
  <c r="K15" i="3" s="1"/>
  <c r="H14" i="3"/>
  <c r="K14" i="3" s="1"/>
  <c r="K17" i="3"/>
  <c r="H16" i="3" l="1"/>
  <c r="K16" i="3" s="1"/>
  <c r="K12" i="3" l="1"/>
  <c r="K10" i="3" s="1"/>
  <c r="L15" i="3" l="1"/>
  <c r="L10" i="3" s="1"/>
  <c r="L16" i="3"/>
  <c r="L17" i="3"/>
  <c r="M15" i="3"/>
  <c r="M10" i="3" s="1"/>
  <c r="M9" i="3" s="1"/>
  <c r="M7" i="3" s="1"/>
  <c r="U16" i="3"/>
  <c r="U17" i="3"/>
  <c r="N15" i="3"/>
  <c r="N10" i="3" s="1"/>
  <c r="N16" i="3"/>
  <c r="N17" i="3"/>
  <c r="O15" i="3"/>
  <c r="O10" i="3" s="1"/>
  <c r="F15" i="1" s="1"/>
  <c r="O16" i="3"/>
  <c r="O17" i="3"/>
  <c r="C16" i="1"/>
  <c r="D16" i="1"/>
  <c r="E16" i="1"/>
  <c r="F16" i="1"/>
  <c r="C17" i="1"/>
  <c r="D17" i="1"/>
  <c r="E17" i="1"/>
  <c r="F17" i="1"/>
  <c r="C18" i="1"/>
  <c r="D18" i="1"/>
  <c r="E18" i="1"/>
  <c r="F18" i="1"/>
  <c r="J23" i="1"/>
  <c r="H27" i="1"/>
  <c r="J27" i="1" s="1"/>
  <c r="H28" i="1"/>
  <c r="J28" i="1" s="1"/>
  <c r="K34" i="1"/>
  <c r="K35" i="1"/>
  <c r="K36" i="1"/>
  <c r="D3" i="3"/>
  <c r="D4" i="3"/>
  <c r="G4" i="3"/>
  <c r="H4" i="3"/>
  <c r="G5" i="3"/>
  <c r="D7" i="3"/>
  <c r="P10" i="3"/>
  <c r="P9" i="3" s="1"/>
  <c r="P7" i="3" s="1"/>
  <c r="Q10" i="3"/>
  <c r="Q9" i="3" s="1"/>
  <c r="Q7" i="3" s="1"/>
  <c r="R10" i="3"/>
  <c r="R9" i="3" s="1"/>
  <c r="R7" i="3" s="1"/>
  <c r="S10" i="3"/>
  <c r="S9" i="3" s="1"/>
  <c r="S7" i="3" s="1"/>
  <c r="E29" i="1"/>
  <c r="M17" i="3"/>
  <c r="M16" i="3"/>
  <c r="H29" i="1" l="1"/>
  <c r="J29" i="1" s="1"/>
  <c r="T10" i="3"/>
  <c r="U15" i="3"/>
  <c r="O9" i="3"/>
  <c r="O7" i="3" s="1"/>
  <c r="F19" i="1" s="1"/>
  <c r="F20" i="1" s="1"/>
  <c r="E22" i="1" s="1"/>
  <c r="J30" i="1"/>
  <c r="C15" i="1"/>
  <c r="L9" i="3"/>
  <c r="L7" i="3" s="1"/>
  <c r="E15" i="1"/>
  <c r="N9" i="3"/>
  <c r="N7" i="3" s="1"/>
  <c r="U10" i="3" l="1"/>
  <c r="K9" i="3"/>
  <c r="T9" i="3"/>
  <c r="E19" i="1"/>
  <c r="E20" i="1" s="1"/>
  <c r="C19" i="1"/>
  <c r="C20" i="1" s="1"/>
  <c r="K7" i="3" l="1"/>
  <c r="C28" i="1"/>
  <c r="T7" i="3"/>
  <c r="U9" i="3"/>
  <c r="D15" i="1" l="1"/>
  <c r="D20" i="1" s="1"/>
  <c r="E21" i="1" s="1"/>
  <c r="E23" i="1" s="1"/>
  <c r="C27" i="1" s="1"/>
  <c r="U7" i="3"/>
  <c r="E28" i="1"/>
  <c r="E27" i="1" l="1"/>
  <c r="E30" i="1" s="1"/>
  <c r="C30" i="1"/>
  <c r="B33" i="1" l="1"/>
</calcChain>
</file>

<file path=xl/sharedStrings.xml><?xml version="1.0" encoding="utf-8"?>
<sst xmlns="http://schemas.openxmlformats.org/spreadsheetml/2006/main" count="135" uniqueCount="103">
  <si>
    <t>.</t>
  </si>
  <si>
    <t>B</t>
  </si>
  <si>
    <t>O</t>
  </si>
  <si>
    <t>P</t>
  </si>
  <si>
    <t>Ř</t>
  </si>
  <si>
    <t>Mj</t>
  </si>
  <si>
    <t>m2</t>
  </si>
  <si>
    <t>001</t>
  </si>
  <si>
    <t>005</t>
  </si>
  <si>
    <t>HSV</t>
  </si>
  <si>
    <t>HZS</t>
  </si>
  <si>
    <t>MON</t>
  </si>
  <si>
    <t>OST</t>
  </si>
  <si>
    <t>PSV</t>
  </si>
  <si>
    <t>VRN</t>
  </si>
  <si>
    <t>.Hdr</t>
  </si>
  <si>
    <t>Druh</t>
  </si>
  <si>
    <t>Mzdy</t>
  </si>
  <si>
    <t>% Dph</t>
  </si>
  <si>
    <t>Název</t>
  </si>
  <si>
    <t>Oddíl</t>
  </si>
  <si>
    <t>Sazba</t>
  </si>
  <si>
    <t>Daň</t>
  </si>
  <si>
    <t>Celkem</t>
  </si>
  <si>
    <t>Objekt</t>
  </si>
  <si>
    <t>Oddíly</t>
  </si>
  <si>
    <t>Základ</t>
  </si>
  <si>
    <t>Datum :</t>
  </si>
  <si>
    <t>Dodávka</t>
  </si>
  <si>
    <t>Mzdy/Mj</t>
  </si>
  <si>
    <t>Nhod/Mj</t>
  </si>
  <si>
    <t>Název MJ</t>
  </si>
  <si>
    <t>Razítko:</t>
  </si>
  <si>
    <t>Sazba[%]</t>
  </si>
  <si>
    <t>Soubor :</t>
  </si>
  <si>
    <t>Základna</t>
  </si>
  <si>
    <t>Faktura :</t>
  </si>
  <si>
    <t>Hm1[t]/Mj</t>
  </si>
  <si>
    <t>Hm2[t]/Mj</t>
  </si>
  <si>
    <t>Sazba DPH</t>
  </si>
  <si>
    <t>Zakázka :</t>
  </si>
  <si>
    <t>Řádek</t>
  </si>
  <si>
    <t>Investor :</t>
  </si>
  <si>
    <t>Náklady/MJ</t>
  </si>
  <si>
    <t>Objednal :</t>
  </si>
  <si>
    <t>Cena
celkem</t>
  </si>
  <si>
    <t>Cena celkem</t>
  </si>
  <si>
    <t>Normohodiny</t>
  </si>
  <si>
    <t>Vypracoval:</t>
  </si>
  <si>
    <t>Zpracoval :</t>
  </si>
  <si>
    <t>Částka</t>
  </si>
  <si>
    <t>Montáž</t>
  </si>
  <si>
    <t>Odsouhlasil:</t>
  </si>
  <si>
    <t>Název nákladu</t>
  </si>
  <si>
    <t>Hmoty1[t] za Mj</t>
  </si>
  <si>
    <t>Hmoty2[t] za Mj</t>
  </si>
  <si>
    <t>Ostatní náklady</t>
  </si>
  <si>
    <t>Přirážky</t>
  </si>
  <si>
    <t>Počet MJ</t>
  </si>
  <si>
    <t>Dílčí DPH</t>
  </si>
  <si>
    <t>Číslo(SKP)</t>
  </si>
  <si>
    <t>Sazba [Kč]</t>
  </si>
  <si>
    <t>Umístění :</t>
  </si>
  <si>
    <t>konstrukce komunikace</t>
  </si>
  <si>
    <t>Kurz měny :</t>
  </si>
  <si>
    <t>Množství Mj</t>
  </si>
  <si>
    <t>Popis řádku</t>
  </si>
  <si>
    <t>Celkové ostatní náklady</t>
  </si>
  <si>
    <t>Cena vč. DPH</t>
  </si>
  <si>
    <t>Množství [Mj]</t>
  </si>
  <si>
    <t>Dodatek číslo :</t>
  </si>
  <si>
    <t>Zakázka číslo :</t>
  </si>
  <si>
    <t>Archivní číslo :</t>
  </si>
  <si>
    <t>Rozpočet číslo :</t>
  </si>
  <si>
    <t>Položkový rozpočet</t>
  </si>
  <si>
    <t>Rozpočtové náklady</t>
  </si>
  <si>
    <t>Stavební objekt číslo :</t>
  </si>
  <si>
    <t>Seznam položek pro oddíl :</t>
  </si>
  <si>
    <t>Základní rozpočtové náklady</t>
  </si>
  <si>
    <t>Účelové měrné jednotky (bez DPH)</t>
  </si>
  <si>
    <t>Celkové rozpočtové náklady (bezDPH)</t>
  </si>
  <si>
    <t>Daň z přidané hodnoty (Rozpočet+Ostatní)</t>
  </si>
  <si>
    <t>Soubor</t>
  </si>
  <si>
    <t>Celkové náklady (Rozpočet +Ostatní) s DPH</t>
  </si>
  <si>
    <t>Postřik živičný spojovací z asfaltu silničního do 0,7 kg/m2.</t>
  </si>
  <si>
    <t>Přesun hmot kryt živičny ACP16/ACO11.</t>
  </si>
  <si>
    <t xml:space="preserve"> </t>
  </si>
  <si>
    <t>IČ:. DIČ:.</t>
  </si>
  <si>
    <t>Očištění povrchu živičného krytu</t>
  </si>
  <si>
    <t>11310-7243</t>
  </si>
  <si>
    <t>93890-9311</t>
  </si>
  <si>
    <t>57323-1111</t>
  </si>
  <si>
    <t>57271-3112</t>
  </si>
  <si>
    <t>57714-4121</t>
  </si>
  <si>
    <t>99822-5111</t>
  </si>
  <si>
    <t>Frézování krytu vozovky nad 500 m2 tl. 100 mm včetně odvozu</t>
  </si>
  <si>
    <t>Asfaltový beton vrstva ložná ACP 16+ tl. 50 mm š nad 3 m                        z nemodifikovaného asfaltu.</t>
  </si>
  <si>
    <t>Asfaltový beton vrstva obrusná ACO 11 tl 50 mm š nad 3 m                     z nemodifikovaného asfaltu.</t>
  </si>
  <si>
    <t>Asfaltování místní komunikace ul. Kostelní</t>
  </si>
  <si>
    <t>99822-5114</t>
  </si>
  <si>
    <t>Přesun stroje - finišér + válec</t>
  </si>
  <si>
    <t>Město Šenov</t>
  </si>
  <si>
    <t>Krycí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</si>
</sst>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0"/>
    <numFmt numFmtId="171" formatCode="#,##0.000;\-#,##0.000;&quot;&quot;"/>
    <numFmt numFmtId="172" formatCode="_-* #,##0.00\,_K_č_-;\-* #,##0.00\,_K_č_-;_-* \-??\ _K_č_-;_-@_-"/>
  </numFmts>
  <fonts count="25">
    <font>
      <sz val="10"/>
      <name val="Arial"/>
      <family val="2"/>
      <charset val="238"/>
    </font>
    <font>
      <b/>
      <i/>
      <sz val="14"/>
      <name val="Arial CE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name val="Arial CE"/>
      <family val="2"/>
      <charset val="238"/>
    </font>
    <font>
      <b/>
      <i/>
      <sz val="16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ndale Sans UI;Arial Unicode MS"/>
      <family val="1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60"/>
      <name val="Arial"/>
      <family val="2"/>
      <charset val="238"/>
    </font>
    <font>
      <sz val="12"/>
      <color indexed="8"/>
      <name val="Arial"/>
      <family val="2"/>
      <charset val="1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13"/>
      </patternFill>
    </fill>
    <fill>
      <patternFill patternType="solid">
        <fgColor indexed="44"/>
        <bgColor indexed="31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2" borderId="3" xfId="0" applyFont="1" applyFill="1" applyBorder="1"/>
    <xf numFmtId="0" fontId="0" fillId="2" borderId="6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" fontId="3" fillId="4" borderId="6" xfId="0" applyNumberFormat="1" applyFont="1" applyFill="1" applyBorder="1"/>
    <xf numFmtId="0" fontId="3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/>
    <xf numFmtId="165" fontId="0" fillId="2" borderId="6" xfId="0" applyNumberFormat="1" applyFont="1" applyFill="1" applyBorder="1" applyAlignment="1"/>
    <xf numFmtId="165" fontId="0" fillId="2" borderId="10" xfId="0" applyNumberFormat="1" applyFont="1" applyFill="1" applyBorder="1" applyAlignment="1"/>
    <xf numFmtId="4" fontId="0" fillId="2" borderId="6" xfId="0" applyNumberFormat="1" applyFont="1" applyFill="1" applyBorder="1"/>
    <xf numFmtId="166" fontId="0" fillId="2" borderId="6" xfId="0" applyNumberFormat="1" applyFont="1" applyFill="1" applyBorder="1"/>
    <xf numFmtId="0" fontId="3" fillId="4" borderId="7" xfId="0" applyFont="1" applyFill="1" applyBorder="1" applyAlignment="1">
      <alignment horizontal="center"/>
    </xf>
    <xf numFmtId="165" fontId="3" fillId="4" borderId="8" xfId="0" applyNumberFormat="1" applyFont="1" applyFill="1" applyBorder="1"/>
    <xf numFmtId="165" fontId="3" fillId="4" borderId="8" xfId="0" applyNumberFormat="1" applyFont="1" applyFill="1" applyBorder="1" applyAlignment="1"/>
    <xf numFmtId="165" fontId="3" fillId="4" borderId="9" xfId="0" applyNumberFormat="1" applyFont="1" applyFill="1" applyBorder="1" applyAlignment="1"/>
    <xf numFmtId="166" fontId="3" fillId="4" borderId="8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/>
    <xf numFmtId="0" fontId="13" fillId="2" borderId="0" xfId="0" applyFont="1" applyFill="1" applyBorder="1"/>
    <xf numFmtId="0" fontId="13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70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 applyAlignment="1">
      <alignment horizontal="center"/>
    </xf>
    <xf numFmtId="4" fontId="15" fillId="2" borderId="0" xfId="0" applyNumberFormat="1" applyFont="1" applyFill="1" applyBorder="1"/>
    <xf numFmtId="4" fontId="15" fillId="2" borderId="0" xfId="0" applyNumberFormat="1" applyFont="1" applyFill="1" applyBorder="1" applyAlignment="1">
      <alignment horizontal="right"/>
    </xf>
    <xf numFmtId="0" fontId="15" fillId="0" borderId="0" xfId="0" applyFont="1" applyBorder="1"/>
    <xf numFmtId="0" fontId="15" fillId="0" borderId="0" xfId="0" applyFont="1"/>
    <xf numFmtId="0" fontId="17" fillId="2" borderId="0" xfId="0" applyFont="1" applyFill="1" applyBorder="1" applyAlignment="1">
      <alignment horizontal="left"/>
    </xf>
    <xf numFmtId="168" fontId="15" fillId="2" borderId="0" xfId="0" applyNumberFormat="1" applyFont="1" applyFill="1" applyBorder="1" applyAlignment="1">
      <alignment horizontal="left"/>
    </xf>
    <xf numFmtId="0" fontId="15" fillId="2" borderId="0" xfId="0" applyFont="1" applyFill="1"/>
    <xf numFmtId="168" fontId="17" fillId="2" borderId="0" xfId="0" applyNumberFormat="1" applyFont="1" applyFill="1" applyBorder="1"/>
    <xf numFmtId="169" fontId="18" fillId="2" borderId="0" xfId="0" applyNumberFormat="1" applyFont="1" applyFill="1" applyBorder="1"/>
    <xf numFmtId="4" fontId="18" fillId="2" borderId="0" xfId="0" applyNumberFormat="1" applyFont="1" applyFill="1" applyBorder="1"/>
    <xf numFmtId="4" fontId="18" fillId="2" borderId="0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center"/>
    </xf>
    <xf numFmtId="168" fontId="15" fillId="3" borderId="6" xfId="0" applyNumberFormat="1" applyFont="1" applyFill="1" applyBorder="1" applyAlignment="1">
      <alignment horizontal="left"/>
    </xf>
    <xf numFmtId="169" fontId="20" fillId="3" borderId="6" xfId="0" applyNumberFormat="1" applyFont="1" applyFill="1" applyBorder="1" applyAlignment="1">
      <alignment horizontal="center"/>
    </xf>
    <xf numFmtId="4" fontId="20" fillId="3" borderId="6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2" borderId="8" xfId="0" applyFont="1" applyFill="1" applyBorder="1"/>
    <xf numFmtId="168" fontId="20" fillId="2" borderId="8" xfId="0" applyNumberFormat="1" applyFont="1" applyFill="1" applyBorder="1" applyAlignment="1">
      <alignment horizontal="center"/>
    </xf>
    <xf numFmtId="168" fontId="19" fillId="2" borderId="8" xfId="0" applyNumberFormat="1" applyFont="1" applyFill="1" applyBorder="1"/>
    <xf numFmtId="39" fontId="20" fillId="5" borderId="8" xfId="0" applyNumberFormat="1" applyFont="1" applyFill="1" applyBorder="1"/>
    <xf numFmtId="4" fontId="20" fillId="5" borderId="8" xfId="0" applyNumberFormat="1" applyFont="1" applyFill="1" applyBorder="1"/>
    <xf numFmtId="170" fontId="20" fillId="5" borderId="8" xfId="0" applyNumberFormat="1" applyFont="1" applyFill="1" applyBorder="1"/>
    <xf numFmtId="4" fontId="20" fillId="5" borderId="8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right" vertical="top"/>
    </xf>
    <xf numFmtId="0" fontId="20" fillId="5" borderId="8" xfId="0" applyFont="1" applyFill="1" applyBorder="1" applyAlignment="1">
      <alignment vertical="top"/>
    </xf>
    <xf numFmtId="0" fontId="20" fillId="5" borderId="8" xfId="0" applyFont="1" applyFill="1" applyBorder="1" applyAlignment="1">
      <alignment horizontal="center" vertical="top"/>
    </xf>
    <xf numFmtId="0" fontId="20" fillId="5" borderId="8" xfId="0" applyFont="1" applyFill="1" applyBorder="1" applyAlignment="1">
      <alignment vertical="top" wrapText="1"/>
    </xf>
    <xf numFmtId="39" fontId="20" fillId="5" borderId="8" xfId="0" applyNumberFormat="1" applyFont="1" applyFill="1" applyBorder="1" applyAlignment="1">
      <alignment vertical="top"/>
    </xf>
    <xf numFmtId="4" fontId="20" fillId="5" borderId="8" xfId="0" applyNumberFormat="1" applyFont="1" applyFill="1" applyBorder="1" applyAlignment="1">
      <alignment vertical="top"/>
    </xf>
    <xf numFmtId="170" fontId="20" fillId="5" borderId="8" xfId="0" applyNumberFormat="1" applyFont="1" applyFill="1" applyBorder="1" applyAlignment="1">
      <alignment vertical="top"/>
    </xf>
    <xf numFmtId="4" fontId="20" fillId="5" borderId="8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vertical="top"/>
    </xf>
    <xf numFmtId="0" fontId="20" fillId="6" borderId="8" xfId="0" applyFont="1" applyFill="1" applyBorder="1" applyAlignment="1">
      <alignment horizontal="right" vertical="top"/>
    </xf>
    <xf numFmtId="0" fontId="20" fillId="6" borderId="8" xfId="0" applyFont="1" applyFill="1" applyBorder="1" applyAlignment="1">
      <alignment horizontal="center" vertical="top"/>
    </xf>
    <xf numFmtId="0" fontId="20" fillId="6" borderId="8" xfId="0" applyFont="1" applyFill="1" applyBorder="1" applyAlignment="1">
      <alignment vertical="top"/>
    </xf>
    <xf numFmtId="0" fontId="20" fillId="6" borderId="8" xfId="0" applyFont="1" applyFill="1" applyBorder="1" applyAlignment="1">
      <alignment vertical="top" wrapText="1"/>
    </xf>
    <xf numFmtId="39" fontId="20" fillId="6" borderId="8" xfId="0" applyNumberFormat="1" applyFont="1" applyFill="1" applyBorder="1" applyAlignment="1">
      <alignment vertical="top"/>
    </xf>
    <xf numFmtId="4" fontId="20" fillId="6" borderId="8" xfId="0" applyNumberFormat="1" applyFont="1" applyFill="1" applyBorder="1" applyAlignment="1">
      <alignment vertical="top"/>
    </xf>
    <xf numFmtId="170" fontId="20" fillId="6" borderId="8" xfId="0" applyNumberFormat="1" applyFont="1" applyFill="1" applyBorder="1" applyAlignment="1">
      <alignment vertical="top"/>
    </xf>
    <xf numFmtId="4" fontId="20" fillId="6" borderId="8" xfId="0" applyNumberFormat="1" applyFont="1" applyFill="1" applyBorder="1" applyAlignment="1">
      <alignment horizontal="right" vertical="top"/>
    </xf>
    <xf numFmtId="0" fontId="21" fillId="2" borderId="0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164" fontId="21" fillId="4" borderId="0" xfId="0" applyNumberFormat="1" applyFont="1" applyFill="1" applyBorder="1" applyAlignment="1">
      <alignment vertical="top"/>
    </xf>
    <xf numFmtId="4" fontId="21" fillId="4" borderId="0" xfId="0" applyNumberFormat="1" applyFont="1" applyFill="1" applyBorder="1" applyAlignment="1">
      <alignment vertical="top"/>
    </xf>
    <xf numFmtId="170" fontId="21" fillId="4" borderId="0" xfId="0" applyNumberFormat="1" applyFont="1" applyFill="1" applyBorder="1" applyAlignment="1">
      <alignment vertical="top"/>
    </xf>
    <xf numFmtId="4" fontId="21" fillId="4" borderId="0" xfId="0" applyNumberFormat="1" applyFont="1" applyFill="1" applyBorder="1" applyAlignment="1">
      <alignment horizontal="right" vertical="top"/>
    </xf>
    <xf numFmtId="0" fontId="19" fillId="2" borderId="6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vertical="top" wrapText="1"/>
    </xf>
    <xf numFmtId="170" fontId="15" fillId="2" borderId="6" xfId="0" applyNumberFormat="1" applyFont="1" applyFill="1" applyBorder="1" applyAlignment="1">
      <alignment vertical="top"/>
    </xf>
    <xf numFmtId="0" fontId="15" fillId="2" borderId="6" xfId="0" applyFont="1" applyFill="1" applyBorder="1" applyAlignment="1">
      <alignment horizontal="center" vertical="top"/>
    </xf>
    <xf numFmtId="4" fontId="15" fillId="2" borderId="6" xfId="0" applyNumberFormat="1" applyFont="1" applyFill="1" applyBorder="1" applyAlignment="1">
      <alignment vertical="top"/>
    </xf>
    <xf numFmtId="165" fontId="19" fillId="2" borderId="6" xfId="0" applyNumberFormat="1" applyFont="1" applyFill="1" applyBorder="1" applyAlignment="1">
      <alignment vertical="top"/>
    </xf>
    <xf numFmtId="165" fontId="15" fillId="2" borderId="6" xfId="0" applyNumberFormat="1" applyFont="1" applyFill="1" applyBorder="1" applyAlignment="1">
      <alignment vertical="top"/>
    </xf>
    <xf numFmtId="171" fontId="15" fillId="2" borderId="6" xfId="0" applyNumberFormat="1" applyFont="1" applyFill="1" applyBorder="1" applyAlignment="1">
      <alignment vertical="top"/>
    </xf>
    <xf numFmtId="166" fontId="22" fillId="2" borderId="6" xfId="0" applyNumberFormat="1" applyFont="1" applyFill="1" applyBorder="1" applyAlignment="1">
      <alignment horizontal="right" vertical="top"/>
    </xf>
    <xf numFmtId="172" fontId="15" fillId="2" borderId="0" xfId="0" applyNumberFormat="1" applyFont="1" applyFill="1" applyBorder="1" applyAlignment="1">
      <alignment horizontal="right" vertical="top"/>
    </xf>
    <xf numFmtId="170" fontId="15" fillId="2" borderId="6" xfId="0" applyNumberFormat="1" applyFont="1" applyFill="1" applyBorder="1" applyAlignment="1">
      <alignment horizontal="right" vertical="top"/>
    </xf>
    <xf numFmtId="165" fontId="19" fillId="2" borderId="6" xfId="0" applyNumberFormat="1" applyFont="1" applyFill="1" applyBorder="1" applyAlignment="1">
      <alignment horizontal="right" vertical="top"/>
    </xf>
    <xf numFmtId="0" fontId="15" fillId="2" borderId="6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/>
    <xf numFmtId="49" fontId="0" fillId="2" borderId="6" xfId="0" applyNumberFormat="1" applyFont="1" applyFill="1" applyBorder="1" applyAlignment="1"/>
    <xf numFmtId="0" fontId="0" fillId="2" borderId="6" xfId="0" applyFill="1" applyBorder="1"/>
    <xf numFmtId="0" fontId="7" fillId="2" borderId="6" xfId="0" applyFont="1" applyFill="1" applyBorder="1"/>
    <xf numFmtId="14" fontId="0" fillId="2" borderId="6" xfId="0" applyNumberFormat="1" applyFont="1" applyFill="1" applyBorder="1" applyAlignment="1"/>
    <xf numFmtId="0" fontId="0" fillId="2" borderId="6" xfId="0" applyFont="1" applyFill="1" applyBorder="1" applyAlignment="1"/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/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2" borderId="8" xfId="0" applyFont="1" applyFill="1" applyBorder="1"/>
    <xf numFmtId="165" fontId="10" fillId="2" borderId="13" xfId="0" applyNumberFormat="1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14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165" fontId="3" fillId="4" borderId="1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7" fontId="3" fillId="4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3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8" fontId="3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13" fillId="2" borderId="0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0" fillId="2" borderId="4" xfId="0" applyFont="1" applyFill="1" applyBorder="1" applyAlignment="1"/>
    <xf numFmtId="168" fontId="17" fillId="2" borderId="0" xfId="0" applyNumberFormat="1" applyFont="1" applyFill="1" applyBorder="1" applyAlignment="1">
      <alignment horizontal="center"/>
    </xf>
    <xf numFmtId="168" fontId="17" fillId="2" borderId="0" xfId="0" applyNumberFormat="1" applyFont="1" applyFill="1" applyBorder="1"/>
    <xf numFmtId="168" fontId="15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0"/>
  <sheetViews>
    <sheetView topLeftCell="A10" workbookViewId="0">
      <selection activeCell="B4" sqref="B4"/>
    </sheetView>
  </sheetViews>
  <sheetFormatPr defaultColWidth="12.5703125" defaultRowHeight="12.75"/>
  <cols>
    <col min="1" max="1" width="1.42578125" style="1" customWidth="1"/>
    <col min="2" max="2" width="9.28515625" style="2" customWidth="1"/>
    <col min="3" max="3" width="11.85546875" style="2" customWidth="1"/>
    <col min="4" max="5" width="12.42578125" style="2" customWidth="1"/>
    <col min="6" max="6" width="10" style="2" customWidth="1"/>
    <col min="7" max="7" width="7.42578125" style="2" customWidth="1"/>
    <col min="8" max="10" width="12.42578125" style="2" customWidth="1"/>
    <col min="11" max="11" width="12.140625" style="2" customWidth="1"/>
    <col min="12" max="12" width="1.42578125" style="2" customWidth="1"/>
    <col min="13" max="13" width="11.5703125" style="2" customWidth="1"/>
    <col min="14" max="254" width="11.7109375" style="2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0.100000000000001" customHeight="1">
      <c r="A2" s="6"/>
      <c r="B2" s="120" t="s">
        <v>102</v>
      </c>
      <c r="C2" s="120"/>
      <c r="D2" s="120"/>
      <c r="E2" s="120"/>
      <c r="F2" s="120"/>
      <c r="G2" s="120"/>
      <c r="H2" s="120"/>
      <c r="I2" s="120"/>
      <c r="J2" s="120"/>
      <c r="K2" s="120"/>
      <c r="L2" s="7"/>
    </row>
    <row r="3" spans="1:12" ht="17.850000000000001" customHeight="1">
      <c r="A3" s="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7"/>
    </row>
    <row r="4" spans="1:12" ht="24.6" customHeight="1">
      <c r="A4" s="6"/>
      <c r="B4" s="8" t="s">
        <v>40</v>
      </c>
      <c r="C4" s="121" t="s">
        <v>98</v>
      </c>
      <c r="D4" s="121"/>
      <c r="E4" s="121"/>
      <c r="F4" s="121"/>
      <c r="G4" s="121"/>
      <c r="H4" s="122"/>
      <c r="I4" s="122"/>
      <c r="J4" s="122"/>
      <c r="K4" s="122"/>
      <c r="L4" s="9"/>
    </row>
    <row r="5" spans="1:12" ht="23.85" customHeight="1">
      <c r="A5" s="6"/>
      <c r="B5" s="10" t="s">
        <v>36</v>
      </c>
      <c r="C5" s="11"/>
      <c r="D5" s="123"/>
      <c r="E5" s="123"/>
      <c r="F5" s="124"/>
      <c r="G5" s="124"/>
      <c r="H5" s="124"/>
      <c r="I5" s="124"/>
      <c r="J5" s="124"/>
      <c r="K5" s="124"/>
      <c r="L5" s="12"/>
    </row>
    <row r="6" spans="1:12" ht="15.4" customHeight="1">
      <c r="A6" s="6"/>
      <c r="B6" s="125" t="s">
        <v>71</v>
      </c>
      <c r="C6" s="125"/>
      <c r="D6" s="126"/>
      <c r="E6" s="126"/>
      <c r="F6" s="13" t="s">
        <v>62</v>
      </c>
      <c r="G6" s="125"/>
      <c r="H6" s="125"/>
      <c r="I6" s="125"/>
      <c r="J6" s="125"/>
      <c r="K6" s="125"/>
      <c r="L6" s="12"/>
    </row>
    <row r="7" spans="1:12" ht="15.4" customHeight="1">
      <c r="A7" s="6"/>
      <c r="B7" s="125" t="s">
        <v>76</v>
      </c>
      <c r="C7" s="125"/>
      <c r="D7" s="126"/>
      <c r="E7" s="126"/>
      <c r="F7" s="13" t="s">
        <v>42</v>
      </c>
      <c r="G7" s="127" t="s">
        <v>101</v>
      </c>
      <c r="H7" s="125"/>
      <c r="I7" s="125"/>
      <c r="J7" s="125"/>
      <c r="K7" s="125"/>
      <c r="L7" s="12"/>
    </row>
    <row r="8" spans="1:12" ht="15.4" customHeight="1">
      <c r="A8" s="6"/>
      <c r="B8" s="125" t="s">
        <v>73</v>
      </c>
      <c r="C8" s="125"/>
      <c r="D8" s="126" t="s">
        <v>86</v>
      </c>
      <c r="E8" s="126"/>
      <c r="F8" s="13" t="s">
        <v>44</v>
      </c>
      <c r="G8" s="128"/>
      <c r="H8" s="128"/>
      <c r="I8" s="128"/>
      <c r="J8" s="128"/>
      <c r="K8" s="128"/>
      <c r="L8" s="12"/>
    </row>
    <row r="9" spans="1:12" ht="15.4" customHeight="1">
      <c r="A9" s="6"/>
      <c r="B9" s="125" t="s">
        <v>70</v>
      </c>
      <c r="C9" s="125"/>
      <c r="D9" s="126"/>
      <c r="E9" s="126"/>
      <c r="F9" s="13" t="s">
        <v>87</v>
      </c>
      <c r="G9" s="128"/>
      <c r="H9" s="128"/>
      <c r="I9" s="128"/>
      <c r="J9" s="128"/>
      <c r="K9" s="128"/>
      <c r="L9" s="12"/>
    </row>
    <row r="10" spans="1:12" ht="15.4" customHeight="1">
      <c r="A10" s="6"/>
      <c r="B10" s="125" t="s">
        <v>72</v>
      </c>
      <c r="C10" s="125"/>
      <c r="D10" s="125"/>
      <c r="E10" s="125"/>
      <c r="F10" s="13" t="s">
        <v>49</v>
      </c>
      <c r="G10" s="128"/>
      <c r="H10" s="128"/>
      <c r="I10" s="128"/>
      <c r="J10" s="128"/>
      <c r="K10" s="128"/>
      <c r="L10" s="12"/>
    </row>
    <row r="11" spans="1:12" ht="15.4" customHeight="1">
      <c r="A11" s="6"/>
      <c r="B11" s="125" t="s">
        <v>27</v>
      </c>
      <c r="C11" s="125"/>
      <c r="D11" s="129"/>
      <c r="E11" s="130"/>
      <c r="F11" s="13"/>
      <c r="G11" s="125"/>
      <c r="H11" s="125"/>
      <c r="I11" s="125"/>
      <c r="J11" s="125"/>
      <c r="K11" s="125"/>
      <c r="L11" s="12"/>
    </row>
    <row r="12" spans="1:12" ht="15.4" customHeight="1">
      <c r="A12" s="6"/>
      <c r="B12" s="128" t="s">
        <v>64</v>
      </c>
      <c r="C12" s="128"/>
      <c r="D12" s="133"/>
      <c r="E12" s="133"/>
      <c r="F12" s="13" t="s">
        <v>34</v>
      </c>
      <c r="G12" s="125" t="s">
        <v>86</v>
      </c>
      <c r="H12" s="125"/>
      <c r="I12" s="125"/>
      <c r="J12" s="125"/>
      <c r="K12" s="125"/>
      <c r="L12" s="12"/>
    </row>
    <row r="13" spans="1:12" ht="15.4" customHeight="1">
      <c r="A13" s="6"/>
      <c r="B13" s="134" t="s">
        <v>75</v>
      </c>
      <c r="C13" s="134"/>
      <c r="D13" s="134"/>
      <c r="E13" s="134"/>
      <c r="F13" s="134"/>
      <c r="G13" s="135" t="s">
        <v>56</v>
      </c>
      <c r="H13" s="135"/>
      <c r="I13" s="135"/>
      <c r="J13" s="135"/>
      <c r="K13" s="135"/>
      <c r="L13" s="12"/>
    </row>
    <row r="14" spans="1:12" ht="15.4" customHeight="1">
      <c r="A14" s="6"/>
      <c r="B14" s="14" t="s">
        <v>25</v>
      </c>
      <c r="C14" s="15" t="s">
        <v>28</v>
      </c>
      <c r="D14" s="15" t="s">
        <v>51</v>
      </c>
      <c r="E14" s="16" t="s">
        <v>10</v>
      </c>
      <c r="F14" s="17" t="s">
        <v>57</v>
      </c>
      <c r="G14" s="131" t="s">
        <v>53</v>
      </c>
      <c r="H14" s="131"/>
      <c r="I14" s="131"/>
      <c r="J14" s="19" t="s">
        <v>50</v>
      </c>
      <c r="K14" s="20" t="s">
        <v>39</v>
      </c>
      <c r="L14" s="12"/>
    </row>
    <row r="15" spans="1:12" ht="15.4" customHeight="1">
      <c r="A15" s="6"/>
      <c r="B15" s="21" t="s">
        <v>9</v>
      </c>
      <c r="C15" s="22">
        <f>SUMIF(Rozpočet!F9:F18,B15,Rozpočet!L9:L18)</f>
        <v>0</v>
      </c>
      <c r="D15" s="22">
        <f>SUM(Rozpočet!K7)</f>
        <v>0</v>
      </c>
      <c r="E15" s="23">
        <f>SUMIF(Rozpočet!F9:F18,B15,Rozpočet!N9:N18)</f>
        <v>0</v>
      </c>
      <c r="F15" s="24">
        <f>SUMIF(Rozpočet!F9:F18,B15,Rozpočet!O9:O18)</f>
        <v>0</v>
      </c>
      <c r="G15" s="132"/>
      <c r="H15" s="132"/>
      <c r="I15" s="132"/>
      <c r="J15" s="25"/>
      <c r="K15" s="26"/>
      <c r="L15" s="12"/>
    </row>
    <row r="16" spans="1:12" ht="15.4" customHeight="1">
      <c r="A16" s="6"/>
      <c r="B16" s="21" t="s">
        <v>13</v>
      </c>
      <c r="C16" s="22">
        <f>SUMIF(Rozpočet!F9:F18,B16,Rozpočet!L9:L18)</f>
        <v>0</v>
      </c>
      <c r="D16" s="22">
        <f>SUMIF(Rozpočet!F9:F18,B16,Rozpočet!M9:M18)</f>
        <v>0</v>
      </c>
      <c r="E16" s="23">
        <f>SUMIF(Rozpočet!F9:F18,B16,Rozpočet!N9:N18)</f>
        <v>0</v>
      </c>
      <c r="F16" s="24">
        <f>SUMIF(Rozpočet!F9:F18,B16,Rozpočet!O9:O18)</f>
        <v>0</v>
      </c>
      <c r="G16" s="132"/>
      <c r="H16" s="132"/>
      <c r="I16" s="132"/>
      <c r="J16" s="25"/>
      <c r="K16" s="26"/>
      <c r="L16" s="12"/>
    </row>
    <row r="17" spans="1:12" ht="15.4" customHeight="1">
      <c r="A17" s="6"/>
      <c r="B17" s="21" t="s">
        <v>11</v>
      </c>
      <c r="C17" s="22">
        <f>SUMIF(Rozpočet!F9:F18,B17,Rozpočet!L9:L18)</f>
        <v>0</v>
      </c>
      <c r="D17" s="22">
        <f>SUMIF(Rozpočet!F9:F18,B17,Rozpočet!M9:M18)</f>
        <v>0</v>
      </c>
      <c r="E17" s="23">
        <f>SUMIF(Rozpočet!F9:F18,B17,Rozpočet!N9:N18)</f>
        <v>0</v>
      </c>
      <c r="F17" s="24">
        <f>SUMIF(Rozpočet!F9:F18,B17,Rozpočet!O9:O18)</f>
        <v>0</v>
      </c>
      <c r="G17" s="132"/>
      <c r="H17" s="132"/>
      <c r="I17" s="132"/>
      <c r="J17" s="25"/>
      <c r="K17" s="26"/>
      <c r="L17" s="12"/>
    </row>
    <row r="18" spans="1:12" ht="15.4" customHeight="1">
      <c r="A18" s="6"/>
      <c r="B18" s="21" t="s">
        <v>14</v>
      </c>
      <c r="C18" s="22">
        <f>SUMIF(Rozpočet!F9:F18,B18,Rozpočet!L9:L18)</f>
        <v>0</v>
      </c>
      <c r="D18" s="22">
        <f>SUMIF(Rozpočet!F9:F18,B18,Rozpočet!M9:M18)</f>
        <v>0</v>
      </c>
      <c r="E18" s="23">
        <f>SUMIF(Rozpočet!F9:F18,B18,Rozpočet!N9:N18)</f>
        <v>0</v>
      </c>
      <c r="F18" s="24">
        <f>SUMIF(Rozpočet!F9:F18,B18,Rozpočet!O9:O18)</f>
        <v>0</v>
      </c>
      <c r="G18" s="132"/>
      <c r="H18" s="132"/>
      <c r="I18" s="132"/>
      <c r="J18" s="25"/>
      <c r="K18" s="26"/>
      <c r="L18" s="12"/>
    </row>
    <row r="19" spans="1:12" ht="15.4" customHeight="1">
      <c r="A19" s="6"/>
      <c r="B19" s="21" t="s">
        <v>12</v>
      </c>
      <c r="C19" s="22">
        <f>Rozpočet!L7-SUM(C15:C18)</f>
        <v>0</v>
      </c>
      <c r="D19" s="22"/>
      <c r="E19" s="23">
        <f>Rozpočet!N7-SUM(E15:E18)</f>
        <v>0</v>
      </c>
      <c r="F19" s="24">
        <f>Rozpočet!O7-SUM(F15:F18)</f>
        <v>0</v>
      </c>
      <c r="G19" s="132"/>
      <c r="H19" s="132"/>
      <c r="I19" s="132"/>
      <c r="J19" s="25"/>
      <c r="K19" s="26"/>
      <c r="L19" s="12"/>
    </row>
    <row r="20" spans="1:12" ht="15.4" customHeight="1">
      <c r="A20" s="6"/>
      <c r="B20" s="27" t="s">
        <v>23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32"/>
      <c r="H20" s="132"/>
      <c r="I20" s="132"/>
      <c r="J20" s="25"/>
      <c r="K20" s="26"/>
      <c r="L20" s="12"/>
    </row>
    <row r="21" spans="1:12" ht="15.4" customHeight="1">
      <c r="A21" s="6"/>
      <c r="B21" s="136" t="s">
        <v>78</v>
      </c>
      <c r="C21" s="136"/>
      <c r="D21" s="136"/>
      <c r="E21" s="137">
        <f>SUM(C20:E20)</f>
        <v>0</v>
      </c>
      <c r="F21" s="137"/>
      <c r="G21" s="132"/>
      <c r="H21" s="132"/>
      <c r="I21" s="132"/>
      <c r="J21" s="25"/>
      <c r="K21" s="26"/>
      <c r="L21" s="12"/>
    </row>
    <row r="22" spans="1:12" ht="15.4" customHeight="1">
      <c r="A22" s="6"/>
      <c r="B22" s="138" t="s">
        <v>57</v>
      </c>
      <c r="C22" s="138"/>
      <c r="D22" s="138"/>
      <c r="E22" s="139">
        <f>F20</f>
        <v>0</v>
      </c>
      <c r="F22" s="139"/>
      <c r="G22" s="132"/>
      <c r="H22" s="132"/>
      <c r="I22" s="132"/>
      <c r="J22" s="25"/>
      <c r="K22" s="26"/>
      <c r="L22" s="12"/>
    </row>
    <row r="23" spans="1:12" ht="15.4" customHeight="1">
      <c r="A23" s="6"/>
      <c r="B23" s="140" t="s">
        <v>80</v>
      </c>
      <c r="C23" s="140"/>
      <c r="D23" s="140"/>
      <c r="E23" s="141">
        <f>E21</f>
        <v>0</v>
      </c>
      <c r="F23" s="141"/>
      <c r="G23" s="142" t="s">
        <v>67</v>
      </c>
      <c r="H23" s="142"/>
      <c r="I23" s="142"/>
      <c r="J23" s="143">
        <f>SUM(J15:J22)</f>
        <v>0</v>
      </c>
      <c r="K23" s="143"/>
      <c r="L23" s="12"/>
    </row>
    <row r="24" spans="1:12" ht="15.4" customHeight="1">
      <c r="A24" s="6"/>
      <c r="B24" s="140"/>
      <c r="C24" s="140"/>
      <c r="D24" s="140"/>
      <c r="E24" s="141"/>
      <c r="F24" s="141"/>
      <c r="G24" s="142"/>
      <c r="H24" s="142"/>
      <c r="I24" s="142"/>
      <c r="J24" s="143"/>
      <c r="K24" s="143"/>
      <c r="L24" s="12"/>
    </row>
    <row r="25" spans="1:12" ht="15.4" customHeight="1">
      <c r="A25" s="6"/>
      <c r="B25" s="144" t="s">
        <v>81</v>
      </c>
      <c r="C25" s="144"/>
      <c r="D25" s="144"/>
      <c r="E25" s="144"/>
      <c r="F25" s="144"/>
      <c r="G25" s="145" t="s">
        <v>59</v>
      </c>
      <c r="H25" s="145"/>
      <c r="I25" s="145"/>
      <c r="J25" s="145"/>
      <c r="K25" s="145"/>
      <c r="L25" s="12"/>
    </row>
    <row r="26" spans="1:12" ht="15.4" customHeight="1">
      <c r="A26" s="6"/>
      <c r="B26" s="27" t="s">
        <v>33</v>
      </c>
      <c r="C26" s="146" t="s">
        <v>26</v>
      </c>
      <c r="D26" s="146"/>
      <c r="E26" s="147" t="s">
        <v>22</v>
      </c>
      <c r="F26" s="147"/>
      <c r="G26" s="18"/>
      <c r="H26" s="131" t="s">
        <v>35</v>
      </c>
      <c r="I26" s="131"/>
      <c r="J26" s="148" t="s">
        <v>22</v>
      </c>
      <c r="K26" s="148"/>
      <c r="L26" s="12"/>
    </row>
    <row r="27" spans="1:12" ht="15.4" customHeight="1">
      <c r="A27" s="6"/>
      <c r="B27" s="31">
        <v>21</v>
      </c>
      <c r="C27" s="149">
        <f>SUM(E23)</f>
        <v>0</v>
      </c>
      <c r="D27" s="149"/>
      <c r="E27" s="150">
        <f>C27/100*B27</f>
        <v>0</v>
      </c>
      <c r="F27" s="150"/>
      <c r="G27" s="32"/>
      <c r="H27" s="152">
        <f>SUMIF(K15:K22,B27,J15:J22)</f>
        <v>0</v>
      </c>
      <c r="I27" s="152"/>
      <c r="J27" s="151">
        <f>H27*B27/100</f>
        <v>0</v>
      </c>
      <c r="K27" s="151"/>
      <c r="L27" s="12"/>
    </row>
    <row r="28" spans="1:12" ht="15.4" customHeight="1">
      <c r="A28" s="6"/>
      <c r="B28" s="31">
        <v>15</v>
      </c>
      <c r="C28" s="149">
        <f>SUMIF(Rozpočet!T9:T18,B28,Rozpočet!K9:K18)+H28</f>
        <v>0</v>
      </c>
      <c r="D28" s="149"/>
      <c r="E28" s="150">
        <f>C28/100*B28</f>
        <v>0</v>
      </c>
      <c r="F28" s="150"/>
      <c r="G28" s="32"/>
      <c r="H28" s="151">
        <f>SUMIF(K15:K22,B28,J15:J22)</f>
        <v>0</v>
      </c>
      <c r="I28" s="151"/>
      <c r="J28" s="151">
        <f>H28*B28/100</f>
        <v>0</v>
      </c>
      <c r="K28" s="151"/>
      <c r="L28" s="12"/>
    </row>
    <row r="29" spans="1:12" ht="15.4" customHeight="1">
      <c r="A29" s="6"/>
      <c r="B29" s="31">
        <v>0</v>
      </c>
      <c r="C29" s="149"/>
      <c r="D29" s="149"/>
      <c r="E29" s="150">
        <f>C29/100*B29</f>
        <v>0</v>
      </c>
      <c r="F29" s="150"/>
      <c r="G29" s="32"/>
      <c r="H29" s="151">
        <f>J23-(H27+H28)</f>
        <v>0</v>
      </c>
      <c r="I29" s="151"/>
      <c r="J29" s="151">
        <f>H29*B29/100</f>
        <v>0</v>
      </c>
      <c r="K29" s="151"/>
      <c r="L29" s="12"/>
    </row>
    <row r="30" spans="1:12" ht="15.4" customHeight="1">
      <c r="A30" s="6"/>
      <c r="B30" s="158"/>
      <c r="C30" s="159">
        <f>ROUNDUP(C27+C28+C29,1)</f>
        <v>0</v>
      </c>
      <c r="D30" s="159"/>
      <c r="E30" s="160">
        <f>SUM(E27:F29)</f>
        <v>0</v>
      </c>
      <c r="F30" s="160"/>
      <c r="G30" s="142"/>
      <c r="H30" s="142"/>
      <c r="I30" s="142"/>
      <c r="J30" s="153">
        <f>J27+J28+J29</f>
        <v>0</v>
      </c>
      <c r="K30" s="153"/>
      <c r="L30" s="12"/>
    </row>
    <row r="31" spans="1:12" ht="15.4" customHeight="1">
      <c r="A31" s="6"/>
      <c r="B31" s="158"/>
      <c r="C31" s="159"/>
      <c r="D31" s="159"/>
      <c r="E31" s="160"/>
      <c r="F31" s="160"/>
      <c r="G31" s="142"/>
      <c r="H31" s="142"/>
      <c r="I31" s="142"/>
      <c r="J31" s="153"/>
      <c r="K31" s="153"/>
      <c r="L31" s="12"/>
    </row>
    <row r="32" spans="1:12" ht="15.4" customHeight="1">
      <c r="A32" s="6"/>
      <c r="B32" s="154" t="s">
        <v>83</v>
      </c>
      <c r="C32" s="154"/>
      <c r="D32" s="154"/>
      <c r="E32" s="154"/>
      <c r="F32" s="154"/>
      <c r="G32" s="155" t="s">
        <v>79</v>
      </c>
      <c r="H32" s="155"/>
      <c r="I32" s="155"/>
      <c r="J32" s="155"/>
      <c r="K32" s="155"/>
      <c r="L32" s="12"/>
    </row>
    <row r="33" spans="1:13" ht="15.4" customHeight="1">
      <c r="A33" s="6"/>
      <c r="B33" s="156">
        <f>C30+E30</f>
        <v>0</v>
      </c>
      <c r="C33" s="156"/>
      <c r="D33" s="156"/>
      <c r="E33" s="156"/>
      <c r="F33" s="156"/>
      <c r="G33" s="157" t="s">
        <v>31</v>
      </c>
      <c r="H33" s="157"/>
      <c r="I33" s="157"/>
      <c r="J33" s="15" t="s">
        <v>58</v>
      </c>
      <c r="K33" s="33" t="s">
        <v>43</v>
      </c>
      <c r="L33" s="12"/>
    </row>
    <row r="34" spans="1:13" ht="15.4" customHeight="1">
      <c r="A34" s="6"/>
      <c r="B34" s="156"/>
      <c r="C34" s="156"/>
      <c r="D34" s="156"/>
      <c r="E34" s="156"/>
      <c r="F34" s="156"/>
      <c r="G34" s="130"/>
      <c r="H34" s="130"/>
      <c r="I34" s="130"/>
      <c r="J34" s="13"/>
      <c r="K34" s="34" t="str">
        <f>IF(J34&gt;0,E23/J34,"")</f>
        <v/>
      </c>
      <c r="L34" s="12"/>
    </row>
    <row r="35" spans="1:13" ht="15.4" customHeight="1">
      <c r="A35" s="6"/>
      <c r="B35" s="156"/>
      <c r="C35" s="156"/>
      <c r="D35" s="156"/>
      <c r="E35" s="156"/>
      <c r="F35" s="156"/>
      <c r="G35" s="130"/>
      <c r="H35" s="130"/>
      <c r="I35" s="130"/>
      <c r="J35" s="13"/>
      <c r="K35" s="34" t="str">
        <f>IF(J35&gt;0,E23/J35,"")</f>
        <v/>
      </c>
      <c r="L35" s="12"/>
    </row>
    <row r="36" spans="1:13" ht="15.4" customHeight="1">
      <c r="A36" s="6"/>
      <c r="B36" s="156"/>
      <c r="C36" s="156"/>
      <c r="D36" s="156"/>
      <c r="E36" s="156"/>
      <c r="F36" s="156"/>
      <c r="G36" s="130"/>
      <c r="H36" s="130"/>
      <c r="I36" s="130"/>
      <c r="J36" s="13"/>
      <c r="K36" s="34" t="str">
        <f>IF(J36&gt;0,E23/J36,"")</f>
        <v/>
      </c>
      <c r="L36" s="12"/>
    </row>
    <row r="37" spans="1:13" ht="17.100000000000001" customHeight="1">
      <c r="A37" s="3"/>
      <c r="B37" s="163" t="s">
        <v>48</v>
      </c>
      <c r="C37" s="163"/>
      <c r="D37" s="163"/>
      <c r="E37" s="163" t="s">
        <v>52</v>
      </c>
      <c r="F37" s="163"/>
      <c r="G37" s="163"/>
      <c r="H37" s="163"/>
      <c r="I37" s="163" t="s">
        <v>32</v>
      </c>
      <c r="J37" s="163"/>
      <c r="K37" s="163"/>
      <c r="L37" s="3"/>
    </row>
    <row r="38" spans="1:13" ht="84.4" customHeight="1">
      <c r="A38" s="3"/>
      <c r="B38" s="164"/>
      <c r="C38" s="164"/>
      <c r="D38" s="164"/>
      <c r="E38" s="164"/>
      <c r="F38" s="164"/>
      <c r="G38" s="164"/>
      <c r="H38" s="164"/>
      <c r="I38" s="165"/>
      <c r="J38" s="165"/>
      <c r="K38" s="165"/>
      <c r="L38" s="3"/>
    </row>
    <row r="39" spans="1:13" ht="7.5" customHeight="1">
      <c r="A39" s="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3"/>
    </row>
    <row r="40" spans="1:13" s="36" customFormat="1" ht="268.7" customHeight="1">
      <c r="A40" s="35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29:K29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phoneticPr fontId="13" type="noConversion"/>
  <conditionalFormatting sqref="C27:F29">
    <cfRule type="cellIs" dxfId="0" priority="1" stopIfTrue="1" operator="equal">
      <formula>0</formula>
    </cfRule>
  </conditionalFormatting>
  <pageMargins left="0.78749999999999998" right="0.78749999999999998" top="0.39374999999999999" bottom="0.78888888888888886" header="0.51180555555555551" footer="9.8611111111111108E-2"/>
  <pageSetup paperSize="9" scale="76" fitToHeight="0" orientation="portrait" useFirstPageNumber="1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9"/>
  <sheetViews>
    <sheetView tabSelected="1" zoomScale="70" zoomScaleNormal="7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K10" sqref="K10"/>
    </sheetView>
  </sheetViews>
  <sheetFormatPr defaultColWidth="12.5703125" defaultRowHeight="12.75" outlineLevelRow="2"/>
  <cols>
    <col min="1" max="1" width="7.5703125" style="1" hidden="1" customWidth="1"/>
    <col min="2" max="2" width="8.85546875" style="2" hidden="1" customWidth="1"/>
    <col min="3" max="3" width="8.5703125" style="2" hidden="1" customWidth="1"/>
    <col min="4" max="4" width="5.85546875" style="2" customWidth="1"/>
    <col min="5" max="5" width="3.85546875" style="2" customWidth="1"/>
    <col min="6" max="6" width="21.85546875" style="2" customWidth="1"/>
    <col min="7" max="7" width="61.85546875" style="2" customWidth="1"/>
    <col min="8" max="8" width="13.28515625" style="2" customWidth="1"/>
    <col min="9" max="9" width="10.28515625" style="37" customWidth="1"/>
    <col min="10" max="10" width="12.5703125" style="2" customWidth="1"/>
    <col min="11" max="11" width="22.5703125" style="2" customWidth="1"/>
    <col min="12" max="15" width="0" style="38" hidden="1" customWidth="1"/>
    <col min="16" max="16" width="0" style="39" hidden="1" customWidth="1"/>
    <col min="17" max="18" width="0" style="2" hidden="1" customWidth="1"/>
    <col min="19" max="19" width="0.140625" style="2" hidden="1" customWidth="1"/>
    <col min="20" max="20" width="19.7109375" style="40" hidden="1" customWidth="1"/>
    <col min="21" max="21" width="22.42578125" style="40" hidden="1" customWidth="1"/>
    <col min="22" max="22" width="4.7109375" style="2" customWidth="1"/>
    <col min="23" max="243" width="11.5703125" style="2" customWidth="1"/>
    <col min="244" max="254" width="11.5703125" customWidth="1"/>
  </cols>
  <sheetData>
    <row r="1" spans="1:253" s="36" customFormat="1" ht="12.75" hidden="1" customHeight="1">
      <c r="A1" s="41" t="s">
        <v>15</v>
      </c>
      <c r="B1" s="42" t="s">
        <v>24</v>
      </c>
      <c r="C1" s="42" t="s">
        <v>20</v>
      </c>
      <c r="D1" s="42" t="s">
        <v>16</v>
      </c>
      <c r="E1" s="42" t="s">
        <v>41</v>
      </c>
      <c r="F1" s="42" t="s">
        <v>60</v>
      </c>
      <c r="G1" s="42" t="s">
        <v>19</v>
      </c>
      <c r="H1" s="42" t="s">
        <v>69</v>
      </c>
      <c r="I1" s="42" t="s">
        <v>5</v>
      </c>
      <c r="J1" s="42" t="s">
        <v>61</v>
      </c>
      <c r="K1" s="42" t="s">
        <v>46</v>
      </c>
      <c r="L1" s="43" t="s">
        <v>28</v>
      </c>
      <c r="M1" s="43" t="s">
        <v>51</v>
      </c>
      <c r="N1" s="43" t="s">
        <v>10</v>
      </c>
      <c r="O1" s="43" t="s">
        <v>57</v>
      </c>
      <c r="P1" s="44" t="s">
        <v>54</v>
      </c>
      <c r="Q1" s="42" t="s">
        <v>55</v>
      </c>
      <c r="R1" s="42" t="s">
        <v>47</v>
      </c>
      <c r="S1" s="42" t="s">
        <v>17</v>
      </c>
      <c r="T1" s="42" t="s">
        <v>18</v>
      </c>
      <c r="U1" s="42" t="s">
        <v>68</v>
      </c>
      <c r="IJ1"/>
      <c r="IK1"/>
      <c r="IL1"/>
      <c r="IM1"/>
      <c r="IN1"/>
      <c r="IO1"/>
      <c r="IP1"/>
      <c r="IQ1"/>
      <c r="IR1"/>
      <c r="IS1"/>
    </row>
    <row r="2" spans="1:253" s="51" customFormat="1" ht="29.85" customHeight="1">
      <c r="A2" s="45"/>
      <c r="B2" s="46"/>
      <c r="C2" s="46"/>
      <c r="D2" s="46"/>
      <c r="E2" s="46"/>
      <c r="F2" s="46"/>
      <c r="G2" s="47" t="s">
        <v>74</v>
      </c>
      <c r="H2" s="47"/>
      <c r="I2" s="47"/>
      <c r="J2" s="47"/>
      <c r="K2" s="47"/>
      <c r="L2" s="48"/>
      <c r="M2" s="48"/>
      <c r="N2" s="48"/>
      <c r="O2" s="48"/>
      <c r="P2" s="48"/>
      <c r="Q2" s="48"/>
      <c r="R2" s="48"/>
      <c r="S2" s="48"/>
      <c r="T2" s="49"/>
      <c r="U2" s="49"/>
      <c r="V2" s="46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53" s="51" customFormat="1" ht="19.350000000000001" customHeight="1">
      <c r="A3" s="46"/>
      <c r="B3" s="52" t="s">
        <v>40</v>
      </c>
      <c r="C3" s="46"/>
      <c r="D3" s="166">
        <f>KrycíList!D6</f>
        <v>0</v>
      </c>
      <c r="E3" s="166"/>
      <c r="F3" s="166"/>
      <c r="G3" s="167" t="s">
        <v>98</v>
      </c>
      <c r="H3" s="167"/>
      <c r="I3" s="167"/>
      <c r="J3" s="167"/>
      <c r="K3" s="167"/>
      <c r="L3" s="53"/>
      <c r="M3" s="53"/>
      <c r="N3" s="53"/>
      <c r="O3" s="54"/>
      <c r="P3" s="54"/>
      <c r="Q3" s="54"/>
      <c r="R3" s="54"/>
      <c r="S3" s="54"/>
      <c r="T3" s="54"/>
      <c r="U3" s="54"/>
      <c r="V3" s="46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53" s="51" customFormat="1" ht="14.85" customHeight="1">
      <c r="A4" s="46"/>
      <c r="B4" s="46"/>
      <c r="C4" s="46"/>
      <c r="D4" s="166">
        <f>KrycíList!C5</f>
        <v>0</v>
      </c>
      <c r="E4" s="166"/>
      <c r="F4" s="166"/>
      <c r="G4" s="55">
        <f>KrycíList!F5</f>
        <v>0</v>
      </c>
      <c r="H4" s="168">
        <f>KrycíList!D5</f>
        <v>0</v>
      </c>
      <c r="I4" s="168"/>
      <c r="J4" s="46"/>
      <c r="K4" s="56"/>
      <c r="L4" s="57"/>
      <c r="M4" s="57"/>
      <c r="N4" s="57"/>
      <c r="O4" s="57"/>
      <c r="P4" s="57"/>
      <c r="Q4" s="57"/>
      <c r="R4" s="57"/>
      <c r="S4" s="57"/>
      <c r="T4" s="58"/>
      <c r="U4" s="58"/>
      <c r="V4" s="46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53" s="51" customFormat="1" ht="11.85" customHeight="1">
      <c r="A5" s="46"/>
      <c r="B5" s="59"/>
      <c r="C5" s="59"/>
      <c r="D5" s="60"/>
      <c r="E5" s="60"/>
      <c r="F5" s="60"/>
      <c r="G5" s="61">
        <f>KrycíList!H4</f>
        <v>0</v>
      </c>
      <c r="H5" s="60"/>
      <c r="I5" s="60"/>
      <c r="J5" s="59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46" t="s">
        <v>0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53" s="69" customFormat="1" ht="31.5" customHeight="1">
      <c r="A6" s="64"/>
      <c r="B6" s="65" t="s">
        <v>24</v>
      </c>
      <c r="C6" s="65" t="s">
        <v>20</v>
      </c>
      <c r="D6" s="66" t="s">
        <v>16</v>
      </c>
      <c r="E6" s="65" t="s">
        <v>4</v>
      </c>
      <c r="F6" s="65" t="s">
        <v>60</v>
      </c>
      <c r="G6" s="65" t="s">
        <v>66</v>
      </c>
      <c r="H6" s="65" t="s">
        <v>65</v>
      </c>
      <c r="I6" s="65" t="s">
        <v>5</v>
      </c>
      <c r="J6" s="65" t="s">
        <v>21</v>
      </c>
      <c r="K6" s="67" t="s">
        <v>45</v>
      </c>
      <c r="L6" s="68" t="s">
        <v>28</v>
      </c>
      <c r="M6" s="68" t="s">
        <v>51</v>
      </c>
      <c r="N6" s="68" t="s">
        <v>10</v>
      </c>
      <c r="O6" s="68" t="s">
        <v>57</v>
      </c>
      <c r="P6" s="68" t="s">
        <v>37</v>
      </c>
      <c r="Q6" s="68" t="s">
        <v>38</v>
      </c>
      <c r="R6" s="68" t="s">
        <v>30</v>
      </c>
      <c r="S6" s="68" t="s">
        <v>29</v>
      </c>
      <c r="T6" s="68" t="s">
        <v>18</v>
      </c>
      <c r="U6" s="68" t="s">
        <v>68</v>
      </c>
      <c r="V6" s="64"/>
      <c r="IJ6" s="51"/>
      <c r="IK6" s="51"/>
      <c r="IL6" s="51"/>
      <c r="IM6" s="51"/>
      <c r="IN6" s="51"/>
      <c r="IO6" s="51"/>
      <c r="IP6" s="51"/>
      <c r="IQ6" s="51"/>
      <c r="IR6" s="51"/>
      <c r="IS6" s="51"/>
    </row>
    <row r="7" spans="1:253" s="51" customFormat="1" ht="18.75" customHeight="1">
      <c r="A7" s="46"/>
      <c r="B7" s="70"/>
      <c r="C7" s="70"/>
      <c r="D7" s="71">
        <f>KrycíList!C8</f>
        <v>0</v>
      </c>
      <c r="E7" s="71"/>
      <c r="F7" s="71"/>
      <c r="G7" s="72"/>
      <c r="H7" s="71"/>
      <c r="I7" s="71"/>
      <c r="J7" s="70"/>
      <c r="K7" s="73">
        <f>SUM(K9)</f>
        <v>0</v>
      </c>
      <c r="L7" s="74">
        <f t="shared" ref="L7:S7" si="0">SUMIF($D9:$D19,"B",L9:L19)</f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5">
        <f t="shared" si="0"/>
        <v>83.4</v>
      </c>
      <c r="Q7" s="75">
        <f t="shared" si="0"/>
        <v>0</v>
      </c>
      <c r="R7" s="75">
        <f t="shared" si="0"/>
        <v>79.800000000005866</v>
      </c>
      <c r="S7" s="74">
        <f t="shared" si="0"/>
        <v>4556.5199999998849</v>
      </c>
      <c r="T7" s="76">
        <f>ROUNDUP(SUMIF($D9:$D19,"B",T9:T19),1)</f>
        <v>0</v>
      </c>
      <c r="U7" s="76">
        <f>ROUNDUP(K7+T7,1)</f>
        <v>0</v>
      </c>
      <c r="V7" s="46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</row>
    <row r="8" spans="1:253" s="51" customFormat="1" ht="8.25" customHeight="1">
      <c r="A8" s="46"/>
      <c r="B8" s="46"/>
      <c r="C8" s="46"/>
      <c r="D8" s="46"/>
      <c r="E8" s="46"/>
      <c r="F8" s="46"/>
      <c r="G8" s="46"/>
      <c r="H8" s="46"/>
      <c r="I8" s="77"/>
      <c r="J8" s="46"/>
      <c r="K8" s="46"/>
      <c r="L8" s="48"/>
      <c r="M8" s="48"/>
      <c r="N8" s="48"/>
      <c r="O8" s="48"/>
      <c r="P8" s="48"/>
      <c r="Q8" s="48"/>
      <c r="R8" s="48"/>
      <c r="S8" s="48"/>
      <c r="T8" s="49"/>
      <c r="U8" s="49"/>
      <c r="V8" s="46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</row>
    <row r="9" spans="1:253" s="51" customFormat="1" ht="15.75">
      <c r="A9" s="46"/>
      <c r="B9" s="78" t="s">
        <v>7</v>
      </c>
      <c r="C9" s="79"/>
      <c r="D9" s="80" t="s">
        <v>1</v>
      </c>
      <c r="E9" s="79"/>
      <c r="F9" s="79"/>
      <c r="G9" s="81"/>
      <c r="H9" s="79"/>
      <c r="I9" s="80"/>
      <c r="J9" s="79"/>
      <c r="K9" s="82">
        <f>SUM(K10)</f>
        <v>0</v>
      </c>
      <c r="L9" s="83">
        <f t="shared" ref="L9:T9" si="1">SUMIF($D10:$D17,"O",L10:L17)</f>
        <v>0</v>
      </c>
      <c r="M9" s="83">
        <f t="shared" si="1"/>
        <v>0</v>
      </c>
      <c r="N9" s="83">
        <f t="shared" si="1"/>
        <v>0</v>
      </c>
      <c r="O9" s="83">
        <f t="shared" si="1"/>
        <v>0</v>
      </c>
      <c r="P9" s="84">
        <f t="shared" si="1"/>
        <v>83.4</v>
      </c>
      <c r="Q9" s="84">
        <f t="shared" si="1"/>
        <v>0</v>
      </c>
      <c r="R9" s="84">
        <f t="shared" si="1"/>
        <v>79.800000000005866</v>
      </c>
      <c r="S9" s="83">
        <f t="shared" si="1"/>
        <v>4556.5199999998849</v>
      </c>
      <c r="T9" s="85">
        <f t="shared" si="1"/>
        <v>0</v>
      </c>
      <c r="U9" s="85">
        <f>K9+T9</f>
        <v>0</v>
      </c>
      <c r="V9" s="86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</row>
    <row r="10" spans="1:253" s="51" customFormat="1" ht="15.75" outlineLevel="1">
      <c r="A10" s="46"/>
      <c r="B10" s="87"/>
      <c r="C10" s="88" t="s">
        <v>8</v>
      </c>
      <c r="D10" s="89" t="s">
        <v>2</v>
      </c>
      <c r="E10" s="90"/>
      <c r="F10" s="90" t="s">
        <v>9</v>
      </c>
      <c r="G10" s="91" t="s">
        <v>63</v>
      </c>
      <c r="H10" s="90"/>
      <c r="I10" s="89"/>
      <c r="J10" s="90"/>
      <c r="K10" s="92">
        <f>SUM(K12:K19)</f>
        <v>0</v>
      </c>
      <c r="L10" s="93">
        <f>SUBTOTAL(9,L11:L15)</f>
        <v>0</v>
      </c>
      <c r="M10" s="93">
        <f>SUBTOTAL(9,M11:M15)</f>
        <v>0</v>
      </c>
      <c r="N10" s="93">
        <f>SUBTOTAL(9,N11:N15)</f>
        <v>0</v>
      </c>
      <c r="O10" s="93">
        <f>SUBTOTAL(9,O11:O15)</f>
        <v>0</v>
      </c>
      <c r="P10" s="94">
        <f>SUMPRODUCT(P11:P15,$H11:$H15)</f>
        <v>83.4</v>
      </c>
      <c r="Q10" s="94">
        <f>SUMPRODUCT(Q11:Q15,$H11:$H15)</f>
        <v>0</v>
      </c>
      <c r="R10" s="94">
        <f>SUMPRODUCT(R11:R15,$H11:$H15)</f>
        <v>79.800000000005866</v>
      </c>
      <c r="S10" s="93">
        <f>SUMPRODUCT(S11:S15,$H11:$H15)</f>
        <v>4556.5199999998849</v>
      </c>
      <c r="T10" s="95">
        <f>SUMPRODUCT(T11:T15,$K11:$K15)/100</f>
        <v>0</v>
      </c>
      <c r="U10" s="95">
        <f>K10+T10</f>
        <v>0</v>
      </c>
      <c r="V10" s="86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</row>
    <row r="11" spans="1:253" s="51" customFormat="1" ht="18.75" customHeight="1" outlineLevel="2">
      <c r="A11" s="46"/>
      <c r="B11" s="96"/>
      <c r="C11" s="97"/>
      <c r="D11" s="98"/>
      <c r="E11" s="99" t="s">
        <v>77</v>
      </c>
      <c r="F11" s="100"/>
      <c r="G11" s="101"/>
      <c r="H11" s="100"/>
      <c r="I11" s="98"/>
      <c r="J11" s="100"/>
      <c r="K11" s="102"/>
      <c r="L11" s="103"/>
      <c r="M11" s="103"/>
      <c r="N11" s="103"/>
      <c r="O11" s="103"/>
      <c r="P11" s="104"/>
      <c r="Q11" s="104"/>
      <c r="R11" s="104"/>
      <c r="S11" s="104"/>
      <c r="T11" s="105"/>
      <c r="U11" s="105"/>
      <c r="V11" s="86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</row>
    <row r="12" spans="1:253" s="51" customFormat="1" ht="21.75" customHeight="1" outlineLevel="2">
      <c r="A12" s="46"/>
      <c r="B12" s="86"/>
      <c r="C12" s="86"/>
      <c r="D12" s="106" t="s">
        <v>3</v>
      </c>
      <c r="E12" s="109">
        <v>1</v>
      </c>
      <c r="F12" s="118" t="s">
        <v>89</v>
      </c>
      <c r="G12" s="107" t="s">
        <v>95</v>
      </c>
      <c r="H12" s="108">
        <v>600</v>
      </c>
      <c r="I12" s="109" t="s">
        <v>6</v>
      </c>
      <c r="J12" s="110"/>
      <c r="K12" s="112">
        <f t="shared" ref="K12:K17" si="2">H12*J12</f>
        <v>0</v>
      </c>
      <c r="L12" s="111"/>
      <c r="M12" s="112"/>
      <c r="N12" s="112"/>
      <c r="O12" s="112"/>
      <c r="P12" s="113"/>
      <c r="Q12" s="113"/>
      <c r="R12" s="113"/>
      <c r="S12" s="110"/>
      <c r="T12" s="114">
        <v>21</v>
      </c>
      <c r="U12" s="117">
        <v>192099.6</v>
      </c>
      <c r="V12" s="115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</row>
    <row r="13" spans="1:253" s="51" customFormat="1" ht="21.75" customHeight="1" outlineLevel="2">
      <c r="A13" s="46"/>
      <c r="B13" s="86"/>
      <c r="C13" s="86"/>
      <c r="D13" s="106" t="s">
        <v>3</v>
      </c>
      <c r="E13" s="109">
        <v>2</v>
      </c>
      <c r="F13" s="118" t="s">
        <v>90</v>
      </c>
      <c r="G13" s="107" t="s">
        <v>88</v>
      </c>
      <c r="H13" s="108">
        <f>H12*2</f>
        <v>1200</v>
      </c>
      <c r="I13" s="109" t="s">
        <v>6</v>
      </c>
      <c r="J13" s="110"/>
      <c r="K13" s="112">
        <f t="shared" si="2"/>
        <v>0</v>
      </c>
      <c r="L13" s="111"/>
      <c r="M13" s="112"/>
      <c r="N13" s="112"/>
      <c r="O13" s="112"/>
      <c r="P13" s="113"/>
      <c r="Q13" s="113"/>
      <c r="R13" s="113"/>
      <c r="S13" s="110"/>
      <c r="T13" s="114"/>
      <c r="U13" s="117"/>
      <c r="V13" s="115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</row>
    <row r="14" spans="1:253" s="51" customFormat="1" ht="36.75" customHeight="1" outlineLevel="2">
      <c r="A14" s="46"/>
      <c r="B14" s="86"/>
      <c r="C14" s="86"/>
      <c r="D14" s="106" t="s">
        <v>3</v>
      </c>
      <c r="E14" s="109">
        <v>3</v>
      </c>
      <c r="F14" s="118" t="s">
        <v>92</v>
      </c>
      <c r="G14" s="107" t="s">
        <v>96</v>
      </c>
      <c r="H14" s="108">
        <f>H12</f>
        <v>600</v>
      </c>
      <c r="I14" s="109" t="s">
        <v>6</v>
      </c>
      <c r="J14" s="110"/>
      <c r="K14" s="112">
        <f t="shared" si="2"/>
        <v>0</v>
      </c>
      <c r="L14" s="111"/>
      <c r="M14" s="112"/>
      <c r="N14" s="112"/>
      <c r="O14" s="112"/>
      <c r="P14" s="113"/>
      <c r="Q14" s="113"/>
      <c r="R14" s="113"/>
      <c r="S14" s="110"/>
      <c r="T14" s="114"/>
      <c r="U14" s="117"/>
      <c r="V14" s="115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</row>
    <row r="15" spans="1:253" s="51" customFormat="1" ht="36" customHeight="1" outlineLevel="2">
      <c r="A15" s="46"/>
      <c r="B15" s="86"/>
      <c r="C15" s="86"/>
      <c r="D15" s="106" t="s">
        <v>3</v>
      </c>
      <c r="E15" s="109">
        <v>4</v>
      </c>
      <c r="F15" s="119" t="s">
        <v>93</v>
      </c>
      <c r="G15" s="107" t="s">
        <v>97</v>
      </c>
      <c r="H15" s="108">
        <f>H12</f>
        <v>600</v>
      </c>
      <c r="I15" s="109" t="s">
        <v>6</v>
      </c>
      <c r="J15" s="110"/>
      <c r="K15" s="112">
        <f t="shared" si="2"/>
        <v>0</v>
      </c>
      <c r="L15" s="111" t="str">
        <f t="shared" ref="L15:L17" si="3">IF(D15="S",K15,"")</f>
        <v/>
      </c>
      <c r="M15" s="112">
        <f t="shared" ref="M15:M17" si="4">IF(OR(D15="P",D15="U"),K15,"")</f>
        <v>0</v>
      </c>
      <c r="N15" s="112" t="str">
        <f t="shared" ref="N15:N17" si="5">IF(D15="H",K15,"")</f>
        <v/>
      </c>
      <c r="O15" s="112" t="str">
        <f t="shared" ref="O15:O17" si="6">IF(D15="V",K15,"")</f>
        <v/>
      </c>
      <c r="P15" s="113">
        <v>0.13900000000000001</v>
      </c>
      <c r="Q15" s="113">
        <v>0</v>
      </c>
      <c r="R15" s="113">
        <v>0.13300000000000978</v>
      </c>
      <c r="S15" s="110">
        <v>7.594199999999808</v>
      </c>
      <c r="T15" s="114">
        <v>21</v>
      </c>
      <c r="U15" s="117">
        <f>K15*(T15+100)/100</f>
        <v>0</v>
      </c>
      <c r="V15" s="115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</row>
    <row r="16" spans="1:253" s="51" customFormat="1" ht="24" customHeight="1" outlineLevel="2">
      <c r="A16" s="46"/>
      <c r="B16" s="86"/>
      <c r="C16" s="86"/>
      <c r="D16" s="106" t="s">
        <v>3</v>
      </c>
      <c r="E16" s="109">
        <v>5</v>
      </c>
      <c r="F16" s="119" t="s">
        <v>91</v>
      </c>
      <c r="G16" s="107" t="s">
        <v>84</v>
      </c>
      <c r="H16" s="108">
        <f>H13</f>
        <v>1200</v>
      </c>
      <c r="I16" s="109" t="s">
        <v>6</v>
      </c>
      <c r="J16" s="110"/>
      <c r="K16" s="112">
        <f t="shared" si="2"/>
        <v>0</v>
      </c>
      <c r="L16" s="111" t="str">
        <f t="shared" si="3"/>
        <v/>
      </c>
      <c r="M16" s="112">
        <f t="shared" si="4"/>
        <v>0</v>
      </c>
      <c r="N16" s="112" t="str">
        <f t="shared" si="5"/>
        <v/>
      </c>
      <c r="O16" s="112" t="str">
        <f t="shared" si="6"/>
        <v/>
      </c>
      <c r="P16" s="113">
        <v>0</v>
      </c>
      <c r="Q16" s="113">
        <v>0</v>
      </c>
      <c r="R16" s="113">
        <v>0</v>
      </c>
      <c r="S16" s="110">
        <v>0.286200000000008</v>
      </c>
      <c r="T16" s="114">
        <v>21</v>
      </c>
      <c r="U16" s="117">
        <f>K16*(T16+100)/100</f>
        <v>0</v>
      </c>
      <c r="V16" s="115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</row>
    <row r="17" spans="1:243" s="51" customFormat="1" ht="19.5" customHeight="1" outlineLevel="2">
      <c r="A17" s="46"/>
      <c r="B17" s="86"/>
      <c r="C17" s="86"/>
      <c r="D17" s="106" t="s">
        <v>3</v>
      </c>
      <c r="E17" s="109">
        <v>6</v>
      </c>
      <c r="F17" s="119" t="s">
        <v>94</v>
      </c>
      <c r="G17" s="107" t="s">
        <v>85</v>
      </c>
      <c r="H17" s="109">
        <v>1</v>
      </c>
      <c r="I17" s="116" t="s">
        <v>82</v>
      </c>
      <c r="J17" s="110"/>
      <c r="K17" s="112">
        <f>H17*J17</f>
        <v>0</v>
      </c>
      <c r="L17" s="111" t="str">
        <f t="shared" si="3"/>
        <v/>
      </c>
      <c r="M17" s="112">
        <f t="shared" si="4"/>
        <v>0</v>
      </c>
      <c r="N17" s="112" t="str">
        <f t="shared" si="5"/>
        <v/>
      </c>
      <c r="O17" s="112" t="str">
        <f t="shared" si="6"/>
        <v/>
      </c>
      <c r="P17" s="113">
        <v>0</v>
      </c>
      <c r="Q17" s="113">
        <v>0</v>
      </c>
      <c r="R17" s="113">
        <v>0</v>
      </c>
      <c r="S17" s="110">
        <v>0.4784999999997126</v>
      </c>
      <c r="T17" s="114">
        <v>21</v>
      </c>
      <c r="U17" s="117">
        <f>K17*(T17+100)/100</f>
        <v>0</v>
      </c>
      <c r="V17" s="115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</row>
    <row r="18" spans="1:243" ht="15">
      <c r="D18" s="106" t="s">
        <v>3</v>
      </c>
      <c r="E18" s="109">
        <v>7</v>
      </c>
      <c r="F18" s="119" t="s">
        <v>99</v>
      </c>
      <c r="G18" s="107" t="s">
        <v>100</v>
      </c>
      <c r="H18" s="109">
        <v>1</v>
      </c>
      <c r="I18" s="116" t="s">
        <v>82</v>
      </c>
      <c r="J18" s="110"/>
      <c r="K18" s="112">
        <f>H18*J18</f>
        <v>0</v>
      </c>
    </row>
    <row r="19" spans="1:243" ht="15">
      <c r="D19" s="106"/>
      <c r="E19" s="109"/>
      <c r="F19" s="119"/>
      <c r="G19" s="107"/>
      <c r="H19" s="109"/>
      <c r="I19" s="116"/>
      <c r="J19" s="110"/>
      <c r="K19" s="112"/>
    </row>
  </sheetData>
  <mergeCells count="4">
    <mergeCell ref="D3:F3"/>
    <mergeCell ref="G3:K3"/>
    <mergeCell ref="D4:F4"/>
    <mergeCell ref="H4:I4"/>
  </mergeCells>
  <phoneticPr fontId="13" type="noConversion"/>
  <pageMargins left="0.78749999999999998" right="0.78749999999999998" top="0.39374999999999999" bottom="0.78888888888888886" header="0.51180555555555551" footer="9.8611111111111108E-2"/>
  <pageSetup paperSize="9" scale="60" orientation="landscape" useFirstPageNumber="1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KrycíList</vt:lpstr>
      <vt:lpstr>Rozpočet</vt:lpstr>
      <vt:lpstr>__MAIN__</vt:lpstr>
      <vt:lpstr>__MAIN1__</vt:lpstr>
      <vt:lpstr>__OobjF__</vt:lpstr>
      <vt:lpstr>__OoddF__</vt:lpstr>
      <vt:lpstr>Excel_BuiltIn_Print_Titles_3_1</vt:lpstr>
      <vt:lpstr>Rozpočet!Názvy_tisku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Břeťa</dc:creator>
  <cp:lastModifiedBy>Tomáš Král</cp:lastModifiedBy>
  <cp:lastPrinted>2020-03-02T12:45:35Z</cp:lastPrinted>
  <dcterms:created xsi:type="dcterms:W3CDTF">2016-10-13T14:37:16Z</dcterms:created>
  <dcterms:modified xsi:type="dcterms:W3CDTF">2020-07-01T10:35:30Z</dcterms:modified>
</cp:coreProperties>
</file>